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JCTS1\Shared Folders\Finance General\TAANJ\TAANJ-_TSANJ\TAA Chapter Financial Report\"/>
    </mc:Choice>
  </mc:AlternateContent>
  <bookViews>
    <workbookView xWindow="0" yWindow="0" windowWidth="21840" windowHeight="9405" tabRatio="500"/>
  </bookViews>
  <sheets>
    <sheet name="annual report" sheetId="1" r:id="rId1"/>
  </sheets>
  <definedNames>
    <definedName name="_xlnm.Print_Area" localSheetId="0">'annual report'!$A$1:$S$33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" i="1" l="1"/>
  <c r="Q32" i="1"/>
  <c r="Q31" i="1"/>
  <c r="Q6" i="1"/>
  <c r="P11" i="1"/>
  <c r="G10" i="1" l="1"/>
  <c r="E6" i="1"/>
  <c r="O31" i="1" l="1"/>
  <c r="M32" i="1" l="1"/>
  <c r="M31" i="1"/>
  <c r="M6" i="1" l="1"/>
  <c r="I31" i="1" l="1"/>
  <c r="I6" i="1" l="1"/>
  <c r="G32" i="1" l="1"/>
  <c r="G31" i="1"/>
  <c r="D10" i="1" l="1"/>
  <c r="E31" i="1"/>
  <c r="D31" i="1" l="1"/>
  <c r="D32" i="1"/>
  <c r="C6" i="1" l="1"/>
  <c r="C17" i="1" l="1"/>
  <c r="C30" i="1"/>
  <c r="F22" i="1" l="1"/>
  <c r="F21" i="1"/>
  <c r="F20" i="1"/>
  <c r="F19" i="1"/>
  <c r="F18" i="1"/>
  <c r="F17" i="1"/>
  <c r="F16" i="1"/>
  <c r="F15" i="1"/>
  <c r="F11" i="1" l="1"/>
  <c r="F10" i="1"/>
  <c r="F9" i="1"/>
  <c r="F8" i="1"/>
  <c r="F7" i="1"/>
  <c r="F6" i="1"/>
  <c r="F12" i="1" l="1"/>
  <c r="I12" i="1"/>
  <c r="J6" i="1" l="1"/>
  <c r="D12" i="1" l="1"/>
  <c r="H23" i="1" l="1"/>
  <c r="R22" i="1"/>
  <c r="R21" i="1"/>
  <c r="R20" i="1"/>
  <c r="R19" i="1"/>
  <c r="R18" i="1"/>
  <c r="R17" i="1"/>
  <c r="R16" i="1"/>
  <c r="R15" i="1"/>
  <c r="R11" i="1"/>
  <c r="R10" i="1"/>
  <c r="R9" i="1"/>
  <c r="R8" i="1"/>
  <c r="R7" i="1"/>
  <c r="R6" i="1"/>
  <c r="Q12" i="1"/>
  <c r="Q23" i="1"/>
  <c r="P23" i="1"/>
  <c r="O23" i="1"/>
  <c r="M23" i="1"/>
  <c r="L23" i="1"/>
  <c r="K23" i="1"/>
  <c r="I23" i="1"/>
  <c r="G23" i="1"/>
  <c r="E12" i="1"/>
  <c r="D23" i="1"/>
  <c r="D25" i="1" s="1"/>
  <c r="F23" i="1"/>
  <c r="E23" i="1"/>
  <c r="C23" i="1"/>
  <c r="C12" i="1"/>
  <c r="J11" i="1"/>
  <c r="J10" i="1"/>
  <c r="N11" i="1"/>
  <c r="N10" i="1"/>
  <c r="N9" i="1"/>
  <c r="P12" i="1"/>
  <c r="O12" i="1"/>
  <c r="M12" i="1"/>
  <c r="L12" i="1"/>
  <c r="K12" i="1"/>
  <c r="H12" i="1"/>
  <c r="G12" i="1"/>
  <c r="H25" i="1" l="1"/>
  <c r="C25" i="1"/>
  <c r="G25" i="1"/>
  <c r="R23" i="1"/>
  <c r="R12" i="1"/>
  <c r="S11" i="1"/>
  <c r="S10" i="1"/>
  <c r="N6" i="1"/>
  <c r="C33" i="1"/>
  <c r="D30" i="1" s="1"/>
  <c r="D33" i="1" s="1"/>
  <c r="E30" i="1" s="1"/>
  <c r="E33" i="1" s="1"/>
  <c r="G30" i="1" s="1"/>
  <c r="G33" i="1" s="1"/>
  <c r="H30" i="1" s="1"/>
  <c r="N15" i="1"/>
  <c r="N16" i="1"/>
  <c r="N17" i="1"/>
  <c r="N18" i="1"/>
  <c r="N19" i="1"/>
  <c r="N20" i="1"/>
  <c r="N21" i="1"/>
  <c r="N22" i="1"/>
  <c r="J22" i="1"/>
  <c r="I25" i="1"/>
  <c r="J7" i="1"/>
  <c r="J8" i="1"/>
  <c r="J9" i="1"/>
  <c r="S9" i="1" s="1"/>
  <c r="K25" i="1"/>
  <c r="N7" i="1"/>
  <c r="N8" i="1"/>
  <c r="O25" i="1"/>
  <c r="P25" i="1"/>
  <c r="J16" i="1"/>
  <c r="J17" i="1"/>
  <c r="J18" i="1"/>
  <c r="J19" i="1"/>
  <c r="J20" i="1"/>
  <c r="J21" i="1"/>
  <c r="J15" i="1"/>
  <c r="S15" i="1" s="1"/>
  <c r="L25" i="1"/>
  <c r="M25" i="1"/>
  <c r="Q25" i="1"/>
  <c r="E25" i="1"/>
  <c r="J12" i="1" l="1"/>
  <c r="S16" i="1"/>
  <c r="H33" i="1"/>
  <c r="I30" i="1" s="1"/>
  <c r="I33" i="1" s="1"/>
  <c r="K30" i="1" s="1"/>
  <c r="K33" i="1" s="1"/>
  <c r="L30" i="1" s="1"/>
  <c r="L33" i="1" s="1"/>
  <c r="M30" i="1" s="1"/>
  <c r="M33" i="1" s="1"/>
  <c r="O30" i="1" s="1"/>
  <c r="O33" i="1" s="1"/>
  <c r="P30" i="1" s="1"/>
  <c r="P33" i="1" s="1"/>
  <c r="Q30" i="1" s="1"/>
  <c r="Q33" i="1" s="1"/>
  <c r="R25" i="1"/>
  <c r="S7" i="1"/>
  <c r="N12" i="1"/>
  <c r="S18" i="1"/>
  <c r="J23" i="1"/>
  <c r="S20" i="1"/>
  <c r="S6" i="1"/>
  <c r="S8" i="1"/>
  <c r="N23" i="1"/>
  <c r="S22" i="1"/>
  <c r="S17" i="1"/>
  <c r="S21" i="1"/>
  <c r="S19" i="1"/>
  <c r="N25" i="1" l="1"/>
  <c r="J25" i="1"/>
  <c r="F25" i="1"/>
  <c r="S12" i="1"/>
  <c r="S23" i="1"/>
  <c r="S25" i="1" l="1"/>
</calcChain>
</file>

<file path=xl/sharedStrings.xml><?xml version="1.0" encoding="utf-8"?>
<sst xmlns="http://schemas.openxmlformats.org/spreadsheetml/2006/main" count="71" uniqueCount="56">
  <si>
    <t>Jan</t>
  </si>
  <si>
    <t>Feb</t>
  </si>
  <si>
    <t>Mar</t>
  </si>
  <si>
    <t>Apr</t>
  </si>
  <si>
    <t>May</t>
  </si>
  <si>
    <t>Jun</t>
  </si>
  <si>
    <t>Jul</t>
  </si>
  <si>
    <t>Aug</t>
  </si>
  <si>
    <t>Nov</t>
  </si>
  <si>
    <t>Donations</t>
  </si>
  <si>
    <t xml:space="preserve"> </t>
  </si>
  <si>
    <t>Income</t>
  </si>
  <si>
    <t>Total Income</t>
  </si>
  <si>
    <t>Net Income</t>
  </si>
  <si>
    <t>Sep</t>
  </si>
  <si>
    <t>Oct</t>
  </si>
  <si>
    <t>Dec</t>
  </si>
  <si>
    <t>Grants</t>
    <phoneticPr fontId="4" type="noConversion"/>
  </si>
  <si>
    <t xml:space="preserve"> </t>
    <phoneticPr fontId="4" type="noConversion"/>
  </si>
  <si>
    <t xml:space="preserve"> </t>
    <phoneticPr fontId="4" type="noConversion"/>
  </si>
  <si>
    <t>Year to Date</t>
    <phoneticPr fontId="4" type="noConversion"/>
  </si>
  <si>
    <t>Begin Balance</t>
    <phoneticPr fontId="4" type="noConversion"/>
  </si>
  <si>
    <t>Deposits</t>
    <phoneticPr fontId="4" type="noConversion"/>
  </si>
  <si>
    <t>Withdrawals</t>
    <phoneticPr fontId="4" type="noConversion"/>
  </si>
  <si>
    <t>End Balance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</si>
  <si>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</si>
  <si>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</si>
  <si>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Note: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</si>
  <si>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</si>
  <si>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</si>
  <si>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</si>
  <si>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Donations: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</si>
  <si>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</si>
  <si>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</si>
  <si>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</si>
  <si>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Event</t>
  </si>
  <si>
    <t>Bank Account information:</t>
  </si>
  <si>
    <t>TAA membership share</t>
  </si>
  <si>
    <t>Expenses</t>
  </si>
  <si>
    <t>TAA Chapter Financial Report form</t>
  </si>
  <si>
    <t>United Way</t>
  </si>
  <si>
    <t>Interest</t>
  </si>
  <si>
    <t>Membership/Dues</t>
  </si>
  <si>
    <t>Reporting Fees</t>
  </si>
  <si>
    <t>Internet/Website</t>
  </si>
  <si>
    <t>Postage/Shipping</t>
  </si>
  <si>
    <t>Total Expenses</t>
  </si>
  <si>
    <t>Accountant</t>
  </si>
  <si>
    <t>____Chapter, Fiscal Year 2018Report (March 1, 2019 - February 29, 2020)</t>
  </si>
  <si>
    <r>
      <t>1Q 201</t>
    </r>
    <r>
      <rPr>
        <b/>
        <sz val="12"/>
        <color indexed="8"/>
        <rFont val="Calibri"/>
        <family val="2"/>
      </rPr>
      <t>9</t>
    </r>
  </si>
  <si>
    <t>2Q 2019</t>
  </si>
  <si>
    <t>3Q 2019</t>
  </si>
  <si>
    <t>4Q 2019</t>
  </si>
  <si>
    <t xml:space="preserve">Misc. Outside Office </t>
  </si>
  <si>
    <t>Community Outreach</t>
  </si>
  <si>
    <t>Bank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</si>
</sst>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/>
    <xf numFmtId="3" fontId="0" fillId="0" borderId="0" xfId="0" applyNumberFormat="1" applyBorder="1"/>
    <xf numFmtId="3" fontId="1" fillId="0" borderId="0" xfId="0" applyNumberFormat="1" applyFont="1" applyBorder="1" applyAlignment="1">
      <alignment horizontal="right"/>
    </xf>
    <xf numFmtId="3" fontId="0" fillId="0" borderId="0" xfId="0" applyNumberFormat="1" applyFill="1"/>
    <xf numFmtId="39" fontId="0" fillId="0" borderId="0" xfId="3" applyNumberFormat="1" applyFont="1" applyFill="1"/>
    <xf numFmtId="39" fontId="0" fillId="0" borderId="0" xfId="3" applyNumberFormat="1" applyFont="1" applyFill="1" applyAlignment="1">
      <alignment horizontal="right"/>
    </xf>
    <xf numFmtId="39" fontId="1" fillId="0" borderId="0" xfId="3" applyNumberFormat="1" applyFont="1" applyFill="1" applyAlignment="1">
      <alignment horizontal="right"/>
    </xf>
    <xf numFmtId="3" fontId="0" fillId="0" borderId="0" xfId="0" applyNumberFormat="1" applyFill="1" applyAlignment="1">
      <alignment horizontal="left"/>
    </xf>
    <xf numFmtId="17" fontId="0" fillId="0" borderId="0" xfId="0" applyNumberFormat="1" applyFill="1" applyAlignment="1">
      <alignment horizontal="right"/>
    </xf>
    <xf numFmtId="17" fontId="6" fillId="0" borderId="0" xfId="0" applyNumberFormat="1" applyFont="1" applyFill="1" applyAlignment="1">
      <alignment horizontal="right"/>
    </xf>
    <xf numFmtId="17" fontId="1" fillId="0" borderId="0" xfId="0" applyNumberFormat="1" applyFont="1" applyBorder="1" applyAlignment="1">
      <alignment horizontal="right"/>
    </xf>
    <xf numFmtId="17" fontId="0" fillId="0" borderId="0" xfId="0" applyNumberFormat="1" applyAlignment="1">
      <alignment horizontal="right"/>
    </xf>
    <xf numFmtId="7" fontId="0" fillId="0" borderId="0" xfId="3" applyNumberFormat="1" applyFont="1" applyFill="1" applyAlignment="1">
      <alignment horizontal="right"/>
    </xf>
    <xf numFmtId="7" fontId="0" fillId="0" borderId="0" xfId="3" applyNumberFormat="1" applyFont="1" applyFill="1"/>
    <xf numFmtId="7" fontId="5" fillId="0" borderId="0" xfId="3" applyNumberFormat="1" applyFont="1" applyFill="1" applyAlignment="1">
      <alignment horizontal="right"/>
    </xf>
    <xf numFmtId="7" fontId="1" fillId="0" borderId="0" xfId="3" applyNumberFormat="1" applyFont="1" applyFill="1" applyAlignment="1">
      <alignment horizontal="right"/>
    </xf>
    <xf numFmtId="7" fontId="0" fillId="0" borderId="0" xfId="3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7" fillId="0" borderId="0" xfId="0" applyNumberFormat="1" applyFont="1" applyFill="1" applyBorder="1"/>
    <xf numFmtId="7" fontId="7" fillId="0" borderId="0" xfId="3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7" fontId="1" fillId="0" borderId="0" xfId="3" applyNumberFormat="1" applyFont="1" applyFill="1" applyBorder="1"/>
    <xf numFmtId="0" fontId="1" fillId="0" borderId="0" xfId="0" applyFont="1"/>
    <xf numFmtId="7" fontId="8" fillId="0" borderId="0" xfId="3" applyNumberFormat="1" applyFont="1" applyFill="1" applyBorder="1"/>
    <xf numFmtId="7" fontId="9" fillId="0" borderId="0" xfId="3" applyNumberFormat="1" applyFont="1" applyFill="1" applyBorder="1"/>
    <xf numFmtId="43" fontId="0" fillId="0" borderId="0" xfId="4" applyFont="1" applyFill="1"/>
    <xf numFmtId="43" fontId="0" fillId="0" borderId="0" xfId="4" applyFont="1" applyFill="1" applyAlignment="1">
      <alignment horizontal="right"/>
    </xf>
    <xf numFmtId="4" fontId="0" fillId="0" borderId="0" xfId="0" applyNumberFormat="1" applyFill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3" fontId="0" fillId="0" borderId="5" xfId="0" applyNumberFormat="1" applyBorder="1"/>
    <xf numFmtId="164" fontId="0" fillId="0" borderId="4" xfId="0" applyNumberFormat="1" applyBorder="1"/>
    <xf numFmtId="3" fontId="1" fillId="0" borderId="4" xfId="0" applyNumberFormat="1" applyFont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0" fillId="0" borderId="5" xfId="0" applyNumberFormat="1" applyFill="1" applyBorder="1"/>
    <xf numFmtId="3" fontId="0" fillId="0" borderId="4" xfId="0" applyNumberFormat="1" applyBorder="1"/>
    <xf numFmtId="7" fontId="0" fillId="0" borderId="0" xfId="3" applyNumberFormat="1" applyFont="1" applyFill="1" applyBorder="1" applyAlignment="1">
      <alignment horizontal="right"/>
    </xf>
    <xf numFmtId="7" fontId="1" fillId="0" borderId="0" xfId="3" applyNumberFormat="1" applyFont="1" applyFill="1" applyBorder="1" applyAlignment="1">
      <alignment horizontal="right"/>
    </xf>
    <xf numFmtId="7" fontId="5" fillId="0" borderId="0" xfId="3" applyNumberFormat="1" applyFont="1" applyFill="1" applyBorder="1" applyAlignment="1">
      <alignment horizontal="right"/>
    </xf>
    <xf numFmtId="7" fontId="9" fillId="0" borderId="0" xfId="3" applyNumberFormat="1" applyFont="1" applyFill="1" applyBorder="1" applyAlignment="1">
      <alignment horizontal="right"/>
    </xf>
    <xf numFmtId="7" fontId="0" fillId="0" borderId="5" xfId="3" applyNumberFormat="1" applyFont="1" applyFill="1" applyBorder="1"/>
    <xf numFmtId="7" fontId="1" fillId="0" borderId="5" xfId="3" applyNumberFormat="1" applyFont="1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4" fontId="0" fillId="0" borderId="7" xfId="0" applyNumberFormat="1" applyBorder="1"/>
    <xf numFmtId="4" fontId="0" fillId="0" borderId="5" xfId="0" applyNumberFormat="1" applyBorder="1"/>
  </cellXfs>
  <cellStyles count="5">
    <cellStyle name="Comma" xfId="4" builtinId="3"/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23" workbookViewId="0">
      <selection activeCell="N39" sqref="N39"/>
    </sheetView>
  </sheetViews>
  <sheetFormatPr defaultColWidth="10.75" defaultRowHeight="15.75" x14ac:dyDescent="0.25"/>
  <cols>
    <col min="1" max="1" width="25.5" style="4" customWidth="1"/>
    <col min="2" max="2" width="19.75" style="4" bestFit="1" customWidth="1"/>
    <col min="3" max="3" width="11.125" style="4" bestFit="1" customWidth="1"/>
    <col min="4" max="6" width="10.5" style="4" customWidth="1"/>
    <col min="7" max="8" width="11.125" style="4" bestFit="1" customWidth="1"/>
    <col min="9" max="9" width="10.5" style="4" customWidth="1"/>
    <col min="10" max="10" width="11.125" style="4" bestFit="1" customWidth="1"/>
    <col min="11" max="16" width="10.5" style="4" customWidth="1"/>
    <col min="17" max="17" width="12.75" style="4" customWidth="1"/>
    <col min="18" max="18" width="11.125" style="4" bestFit="1" customWidth="1"/>
    <col min="19" max="19" width="11.5" style="4" bestFit="1" customWidth="1"/>
    <col min="20" max="16384" width="10.75" style="4"/>
  </cols>
  <sheetData>
    <row r="1" spans="1:19" customFormat="1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19" customFormat="1" x14ac:dyDescent="0.25">
      <c r="A2" s="37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8"/>
    </row>
    <row r="3" spans="1:19" customFormat="1" x14ac:dyDescent="0.25">
      <c r="A3" s="3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8"/>
    </row>
    <row r="4" spans="1:19" customFormat="1" x14ac:dyDescent="0.25">
      <c r="A4" s="40"/>
      <c r="B4" s="6"/>
      <c r="C4" s="21" t="s">
        <v>2</v>
      </c>
      <c r="D4" s="21" t="s">
        <v>3</v>
      </c>
      <c r="E4" s="21" t="s">
        <v>4</v>
      </c>
      <c r="F4" s="21" t="s">
        <v>49</v>
      </c>
      <c r="G4" s="21" t="s">
        <v>5</v>
      </c>
      <c r="H4" s="21" t="s">
        <v>6</v>
      </c>
      <c r="I4" s="21" t="s">
        <v>7</v>
      </c>
      <c r="J4" s="25" t="s">
        <v>50</v>
      </c>
      <c r="K4" s="21" t="s">
        <v>14</v>
      </c>
      <c r="L4" s="21" t="s">
        <v>15</v>
      </c>
      <c r="M4" s="21" t="s">
        <v>8</v>
      </c>
      <c r="N4" s="21" t="s">
        <v>51</v>
      </c>
      <c r="O4" s="21" t="s">
        <v>16</v>
      </c>
      <c r="P4" s="21" t="s">
        <v>0</v>
      </c>
      <c r="Q4" s="21" t="s">
        <v>1</v>
      </c>
      <c r="R4" s="21" t="s">
        <v>52</v>
      </c>
      <c r="S4" s="41" t="s">
        <v>20</v>
      </c>
    </row>
    <row r="5" spans="1:19" customFormat="1" x14ac:dyDescent="0.25">
      <c r="A5" s="37" t="s">
        <v>11</v>
      </c>
      <c r="B5" s="5"/>
      <c r="C5" s="22"/>
      <c r="D5" s="22"/>
      <c r="E5" s="22"/>
      <c r="F5" s="22"/>
      <c r="G5" s="22"/>
      <c r="H5" s="22"/>
      <c r="I5" s="22"/>
      <c r="J5" s="23"/>
      <c r="K5" s="22"/>
      <c r="L5" s="22"/>
      <c r="M5" s="22"/>
      <c r="N5" s="22"/>
      <c r="O5" s="22"/>
      <c r="P5" s="22"/>
      <c r="Q5" s="22"/>
      <c r="R5" s="22"/>
      <c r="S5" s="42"/>
    </row>
    <row r="6" spans="1:19" customFormat="1" x14ac:dyDescent="0.25">
      <c r="A6" s="43"/>
      <c r="B6" s="5" t="s">
        <v>9</v>
      </c>
      <c r="C6" s="44">
        <f>108+50.02</f>
        <v>158.02000000000001</v>
      </c>
      <c r="D6" s="20">
        <v>25.01</v>
      </c>
      <c r="E6" s="20">
        <f>13.16+25.01</f>
        <v>38.17</v>
      </c>
      <c r="F6" s="45">
        <f>SUM(C6:E6)</f>
        <v>221.2</v>
      </c>
      <c r="G6" s="20">
        <v>25.01</v>
      </c>
      <c r="H6" s="46">
        <v>25.01</v>
      </c>
      <c r="I6" s="46">
        <f>70.01+8.95</f>
        <v>78.960000000000008</v>
      </c>
      <c r="J6" s="45">
        <f>SUM(G6:I6)</f>
        <v>128.98000000000002</v>
      </c>
      <c r="K6" s="46">
        <v>25.01</v>
      </c>
      <c r="L6" s="46">
        <v>25.01</v>
      </c>
      <c r="M6" s="46">
        <f>25.01+13.43</f>
        <v>38.44</v>
      </c>
      <c r="N6" s="45">
        <f>SUM(K6:M6)</f>
        <v>88.460000000000008</v>
      </c>
      <c r="O6" s="46">
        <v>25.01</v>
      </c>
      <c r="P6" s="47">
        <f>25.01+1000+6+39</f>
        <v>1070.01</v>
      </c>
      <c r="Q6" s="47">
        <f>24.91+20.31</f>
        <v>45.22</v>
      </c>
      <c r="R6" s="45">
        <f>SUM(O6:Q6)</f>
        <v>1140.24</v>
      </c>
      <c r="S6" s="48">
        <f>F6+J6+N6+R6</f>
        <v>1578.88</v>
      </c>
    </row>
    <row r="7" spans="1:19" x14ac:dyDescent="0.25">
      <c r="A7" s="43"/>
      <c r="B7" s="5" t="s">
        <v>17</v>
      </c>
      <c r="C7" s="20"/>
      <c r="D7" s="20"/>
      <c r="E7" s="20"/>
      <c r="F7" s="20">
        <f>SUM(C7:E7)</f>
        <v>0</v>
      </c>
      <c r="G7" s="20"/>
      <c r="H7" s="20"/>
      <c r="I7" s="20"/>
      <c r="J7" s="24">
        <f>SUM(G7:I7)</f>
        <v>0</v>
      </c>
      <c r="K7" s="20"/>
      <c r="L7" s="20"/>
      <c r="M7" s="20"/>
      <c r="N7" s="20">
        <f>SUM(K7:M7)</f>
        <v>0</v>
      </c>
      <c r="O7" s="20"/>
      <c r="P7" s="20"/>
      <c r="Q7" s="30"/>
      <c r="R7" s="20">
        <f>SUM(O7:Q7)</f>
        <v>0</v>
      </c>
      <c r="S7" s="48">
        <f t="shared" ref="S7:S11" si="0">F7+J7+N7+R7</f>
        <v>0</v>
      </c>
    </row>
    <row r="8" spans="1:19" x14ac:dyDescent="0.25">
      <c r="A8" s="43"/>
      <c r="B8" s="5" t="s">
        <v>35</v>
      </c>
      <c r="C8" s="20"/>
      <c r="D8" s="20"/>
      <c r="E8" s="20"/>
      <c r="F8" s="20">
        <f t="shared" ref="F8:F10" si="1">SUM(C8:E8)</f>
        <v>0</v>
      </c>
      <c r="G8" s="20"/>
      <c r="H8" s="20"/>
      <c r="I8" s="20"/>
      <c r="J8" s="24">
        <f t="shared" ref="J8:J11" si="2">SUM(G8:I8)</f>
        <v>0</v>
      </c>
      <c r="K8" s="20"/>
      <c r="L8" s="20"/>
      <c r="M8" s="20"/>
      <c r="N8" s="20">
        <f t="shared" ref="N8:N11" si="3">SUM(K8:M8)</f>
        <v>0</v>
      </c>
      <c r="O8" s="20"/>
      <c r="P8" s="20"/>
      <c r="Q8" s="30"/>
      <c r="R8" s="20">
        <f t="shared" ref="R8:R11" si="4">SUM(O8:Q8)</f>
        <v>0</v>
      </c>
      <c r="S8" s="48">
        <f t="shared" si="0"/>
        <v>0</v>
      </c>
    </row>
    <row r="9" spans="1:19" customFormat="1" x14ac:dyDescent="0.25">
      <c r="A9" s="43"/>
      <c r="B9" s="5" t="s">
        <v>37</v>
      </c>
      <c r="C9" s="20"/>
      <c r="D9" s="20"/>
      <c r="E9" s="20"/>
      <c r="F9" s="20">
        <f t="shared" si="1"/>
        <v>0</v>
      </c>
      <c r="G9" s="20"/>
      <c r="H9" s="20"/>
      <c r="I9" s="20"/>
      <c r="J9" s="24">
        <f t="shared" si="2"/>
        <v>0</v>
      </c>
      <c r="K9" s="20"/>
      <c r="L9" s="20"/>
      <c r="M9" s="20"/>
      <c r="N9" s="20">
        <f t="shared" si="3"/>
        <v>0</v>
      </c>
      <c r="O9" s="20"/>
      <c r="P9" s="20"/>
      <c r="Q9" s="30"/>
      <c r="R9" s="20">
        <f t="shared" si="4"/>
        <v>0</v>
      </c>
      <c r="S9" s="48">
        <f t="shared" si="0"/>
        <v>0</v>
      </c>
    </row>
    <row r="10" spans="1:19" customFormat="1" x14ac:dyDescent="0.25">
      <c r="A10" s="43"/>
      <c r="B10" s="5" t="s">
        <v>40</v>
      </c>
      <c r="C10" s="20">
        <v>25</v>
      </c>
      <c r="D10" s="20">
        <f>58.88</f>
        <v>58.88</v>
      </c>
      <c r="E10" s="20"/>
      <c r="F10" s="20">
        <f t="shared" si="1"/>
        <v>83.88</v>
      </c>
      <c r="G10" s="20">
        <f>26.25</f>
        <v>26.25</v>
      </c>
      <c r="H10" s="20"/>
      <c r="I10" s="20">
        <v>64.650000000000006</v>
      </c>
      <c r="J10" s="24">
        <f t="shared" si="2"/>
        <v>90.9</v>
      </c>
      <c r="K10" s="20"/>
      <c r="L10" s="20"/>
      <c r="M10" s="20"/>
      <c r="N10" s="20">
        <f t="shared" si="3"/>
        <v>0</v>
      </c>
      <c r="O10" s="20">
        <v>62.63</v>
      </c>
      <c r="P10" s="20"/>
      <c r="Q10" s="30"/>
      <c r="R10" s="20">
        <f t="shared" si="4"/>
        <v>62.63</v>
      </c>
      <c r="S10" s="48">
        <f t="shared" si="0"/>
        <v>237.41</v>
      </c>
    </row>
    <row r="11" spans="1:19" customFormat="1" x14ac:dyDescent="0.25">
      <c r="A11" s="43"/>
      <c r="B11" s="5" t="s">
        <v>41</v>
      </c>
      <c r="C11" s="20">
        <v>7.39</v>
      </c>
      <c r="D11" s="20">
        <v>7.18</v>
      </c>
      <c r="E11" s="20">
        <v>7.91</v>
      </c>
      <c r="F11" s="20">
        <f>SUM(C11:E11)</f>
        <v>22.48</v>
      </c>
      <c r="G11" s="20">
        <v>7.43</v>
      </c>
      <c r="H11" s="20">
        <v>7.44</v>
      </c>
      <c r="I11" s="20">
        <v>7.45</v>
      </c>
      <c r="J11" s="24">
        <f t="shared" si="2"/>
        <v>22.32</v>
      </c>
      <c r="K11" s="20">
        <v>7.21</v>
      </c>
      <c r="L11" s="20">
        <v>6.21</v>
      </c>
      <c r="M11" s="20">
        <v>5.96</v>
      </c>
      <c r="N11" s="20">
        <f t="shared" si="3"/>
        <v>19.38</v>
      </c>
      <c r="O11" s="20">
        <v>6.12</v>
      </c>
      <c r="P11" s="20">
        <f>5.54+0.03</f>
        <v>5.57</v>
      </c>
      <c r="Q11" s="30"/>
      <c r="R11" s="20">
        <f t="shared" si="4"/>
        <v>11.690000000000001</v>
      </c>
      <c r="S11" s="48">
        <f t="shared" si="0"/>
        <v>75.86999999999999</v>
      </c>
    </row>
    <row r="12" spans="1:19" s="28" customFormat="1" x14ac:dyDescent="0.25">
      <c r="A12" s="37" t="s">
        <v>12</v>
      </c>
      <c r="B12" s="26"/>
      <c r="C12" s="27">
        <f>SUM(C6:C11)</f>
        <v>190.41</v>
      </c>
      <c r="D12" s="27">
        <f>SUM(D6:D11)</f>
        <v>91.07</v>
      </c>
      <c r="E12" s="27">
        <f>SUM(E6:E11)</f>
        <v>46.08</v>
      </c>
      <c r="F12" s="27">
        <f>SUM(F6:F11)</f>
        <v>327.56</v>
      </c>
      <c r="G12" s="27">
        <f t="shared" ref="G12" si="5">SUM(G6:G11)</f>
        <v>58.690000000000005</v>
      </c>
      <c r="H12" s="27">
        <f t="shared" ref="H12" si="6">SUM(H6:H11)</f>
        <v>32.450000000000003</v>
      </c>
      <c r="I12" s="27">
        <f>SUM(I6:I11)</f>
        <v>151.06</v>
      </c>
      <c r="J12" s="27">
        <f>SUM(J6:J11)</f>
        <v>242.20000000000002</v>
      </c>
      <c r="K12" s="27">
        <f t="shared" ref="K12" si="7">SUM(K6:K11)</f>
        <v>32.22</v>
      </c>
      <c r="L12" s="27">
        <f t="shared" ref="L12" si="8">SUM(L6:L11)</f>
        <v>31.220000000000002</v>
      </c>
      <c r="M12" s="27">
        <f t="shared" ref="M12" si="9">SUM(M6:M11)</f>
        <v>44.4</v>
      </c>
      <c r="N12" s="27">
        <f t="shared" ref="N12" si="10">SUM(N6:N11)</f>
        <v>107.84</v>
      </c>
      <c r="O12" s="27">
        <f t="shared" ref="O12" si="11">SUM(O6:O11)</f>
        <v>93.76</v>
      </c>
      <c r="P12" s="27">
        <f t="shared" ref="P12" si="12">SUM(P6:P11)</f>
        <v>1075.58</v>
      </c>
      <c r="Q12" s="27">
        <f>SUM(Q6:Q11)</f>
        <v>45.22</v>
      </c>
      <c r="R12" s="27">
        <f t="shared" ref="R12" si="13">SUM(R6:R11)</f>
        <v>1214.5600000000002</v>
      </c>
      <c r="S12" s="49">
        <f t="shared" ref="S12" si="14">SUM(S6:S11)</f>
        <v>1892.16</v>
      </c>
    </row>
    <row r="13" spans="1:19" customFormat="1" x14ac:dyDescent="0.25">
      <c r="A13" s="43"/>
      <c r="B13" s="5"/>
      <c r="C13" s="20" t="s">
        <v>18</v>
      </c>
      <c r="D13" s="20" t="s">
        <v>18</v>
      </c>
      <c r="E13" s="20" t="s">
        <v>18</v>
      </c>
      <c r="F13" s="20" t="s">
        <v>10</v>
      </c>
      <c r="G13" s="20"/>
      <c r="H13" s="20"/>
      <c r="I13" s="20"/>
      <c r="J13" s="24" t="s">
        <v>10</v>
      </c>
      <c r="K13" s="20"/>
      <c r="L13" s="20"/>
      <c r="M13" s="20"/>
      <c r="N13" s="20" t="s">
        <v>10</v>
      </c>
      <c r="O13" s="20"/>
      <c r="P13" s="20"/>
      <c r="Q13" s="20"/>
      <c r="R13" s="20" t="s">
        <v>10</v>
      </c>
      <c r="S13" s="48"/>
    </row>
    <row r="14" spans="1:19" customFormat="1" x14ac:dyDescent="0.25">
      <c r="A14" s="37" t="s">
        <v>38</v>
      </c>
      <c r="B14" s="5"/>
      <c r="C14" s="20"/>
      <c r="D14" s="20"/>
      <c r="E14" s="20"/>
      <c r="F14" s="20"/>
      <c r="G14" s="20"/>
      <c r="H14" s="20"/>
      <c r="I14" s="20"/>
      <c r="J14" s="24" t="s">
        <v>10</v>
      </c>
      <c r="K14" s="20"/>
      <c r="L14" s="20"/>
      <c r="M14" s="20"/>
      <c r="N14" s="20" t="s">
        <v>10</v>
      </c>
      <c r="O14" s="20"/>
      <c r="P14" s="20"/>
      <c r="Q14" s="20"/>
      <c r="R14" s="20" t="s">
        <v>10</v>
      </c>
      <c r="S14" s="48"/>
    </row>
    <row r="15" spans="1:19" customFormat="1" x14ac:dyDescent="0.25">
      <c r="A15" s="43"/>
      <c r="B15" s="5" t="s">
        <v>42</v>
      </c>
      <c r="C15" s="20"/>
      <c r="D15" s="20"/>
      <c r="E15" s="20"/>
      <c r="F15" s="45">
        <f>SUM(C15:E15)</f>
        <v>0</v>
      </c>
      <c r="G15" s="20"/>
      <c r="H15" s="20"/>
      <c r="I15" s="20"/>
      <c r="J15" s="24">
        <f t="shared" ref="J15" si="15">SUM(G15:I15)</f>
        <v>0</v>
      </c>
      <c r="K15" s="20"/>
      <c r="L15" s="20"/>
      <c r="M15" s="20"/>
      <c r="N15" s="20">
        <f t="shared" ref="N15" si="16">SUM(K15:M15)</f>
        <v>0</v>
      </c>
      <c r="O15" s="20"/>
      <c r="P15" s="20"/>
      <c r="Q15" s="20"/>
      <c r="R15" s="20">
        <f t="shared" ref="R15:R22" si="17">SUM(O15:Q15)</f>
        <v>0</v>
      </c>
      <c r="S15" s="48">
        <f t="shared" ref="S15:S21" si="18">F15+J15+N15+R15</f>
        <v>0</v>
      </c>
    </row>
    <row r="16" spans="1:19" customFormat="1" x14ac:dyDescent="0.25">
      <c r="A16" s="43"/>
      <c r="B16" s="5" t="s">
        <v>43</v>
      </c>
      <c r="C16" s="20"/>
      <c r="D16" s="20">
        <v>50.5</v>
      </c>
      <c r="E16" s="20"/>
      <c r="F16" s="20">
        <f>SUM(C16:E16)</f>
        <v>50.5</v>
      </c>
      <c r="G16" s="20"/>
      <c r="H16" s="20">
        <v>30</v>
      </c>
      <c r="I16" s="20"/>
      <c r="J16" s="24">
        <f t="shared" ref="J16:J21" si="19">SUM(G16:I16)</f>
        <v>30</v>
      </c>
      <c r="K16" s="20"/>
      <c r="L16" s="20"/>
      <c r="M16" s="20"/>
      <c r="N16" s="20">
        <f t="shared" ref="N16:N21" si="20">SUM(K16:M16)</f>
        <v>0</v>
      </c>
      <c r="O16" s="20"/>
      <c r="P16" s="20"/>
      <c r="Q16" s="20"/>
      <c r="R16" s="20">
        <f t="shared" si="17"/>
        <v>0</v>
      </c>
      <c r="S16" s="48">
        <f t="shared" si="18"/>
        <v>80.5</v>
      </c>
    </row>
    <row r="17" spans="1:19" customFormat="1" x14ac:dyDescent="0.25">
      <c r="A17" s="43"/>
      <c r="B17" s="5" t="s">
        <v>44</v>
      </c>
      <c r="C17" s="20">
        <f>10+80</f>
        <v>90</v>
      </c>
      <c r="D17" s="20">
        <v>10</v>
      </c>
      <c r="E17" s="20">
        <v>14</v>
      </c>
      <c r="F17" s="20">
        <f t="shared" ref="F17:F19" si="21">SUM(C17:E17)</f>
        <v>114</v>
      </c>
      <c r="G17" s="20">
        <v>14</v>
      </c>
      <c r="H17" s="20">
        <v>14</v>
      </c>
      <c r="I17" s="20">
        <v>14</v>
      </c>
      <c r="J17" s="24">
        <f t="shared" si="19"/>
        <v>42</v>
      </c>
      <c r="K17" s="20">
        <v>14</v>
      </c>
      <c r="L17" s="20">
        <v>14</v>
      </c>
      <c r="M17" s="20">
        <v>14</v>
      </c>
      <c r="N17" s="20">
        <f t="shared" si="20"/>
        <v>42</v>
      </c>
      <c r="O17" s="20">
        <v>14</v>
      </c>
      <c r="P17" s="20">
        <v>14</v>
      </c>
      <c r="Q17" s="20">
        <v>14</v>
      </c>
      <c r="R17" s="20">
        <f t="shared" si="17"/>
        <v>42</v>
      </c>
      <c r="S17" s="48">
        <f t="shared" si="18"/>
        <v>240</v>
      </c>
    </row>
    <row r="18" spans="1:19" customFormat="1" x14ac:dyDescent="0.25">
      <c r="A18" s="43"/>
      <c r="B18" s="5" t="s">
        <v>45</v>
      </c>
      <c r="C18" s="20">
        <v>140.5</v>
      </c>
      <c r="D18" s="20"/>
      <c r="E18" s="20"/>
      <c r="F18" s="20">
        <f t="shared" si="21"/>
        <v>140.5</v>
      </c>
      <c r="G18" s="20"/>
      <c r="H18" s="20">
        <v>0.5</v>
      </c>
      <c r="I18" s="20"/>
      <c r="J18" s="24">
        <f t="shared" si="19"/>
        <v>0.5</v>
      </c>
      <c r="K18" s="20">
        <v>0.65</v>
      </c>
      <c r="L18" s="20"/>
      <c r="M18" s="20"/>
      <c r="N18" s="20">
        <f t="shared" si="20"/>
        <v>0.65</v>
      </c>
      <c r="O18" s="20"/>
      <c r="P18" s="20"/>
      <c r="Q18" s="20">
        <v>1.5</v>
      </c>
      <c r="R18" s="20">
        <f t="shared" si="17"/>
        <v>1.5</v>
      </c>
      <c r="S18" s="48">
        <f t="shared" si="18"/>
        <v>143.15</v>
      </c>
    </row>
    <row r="19" spans="1:19" customFormat="1" x14ac:dyDescent="0.25">
      <c r="A19" s="43"/>
      <c r="B19" s="5" t="s">
        <v>54</v>
      </c>
      <c r="C19" s="20"/>
      <c r="D19" s="20"/>
      <c r="E19" s="20"/>
      <c r="F19" s="20">
        <f t="shared" si="21"/>
        <v>0</v>
      </c>
      <c r="G19" s="20"/>
      <c r="H19" s="20">
        <v>120.01</v>
      </c>
      <c r="I19" s="20"/>
      <c r="J19" s="24">
        <f t="shared" si="19"/>
        <v>120.01</v>
      </c>
      <c r="K19" s="20">
        <v>157.85</v>
      </c>
      <c r="L19" s="20"/>
      <c r="M19" s="20"/>
      <c r="N19" s="20">
        <f t="shared" si="20"/>
        <v>157.85</v>
      </c>
      <c r="O19" s="20"/>
      <c r="P19" s="20"/>
      <c r="Q19" s="20">
        <v>5.65</v>
      </c>
      <c r="R19" s="20">
        <f t="shared" si="17"/>
        <v>5.65</v>
      </c>
      <c r="S19" s="48">
        <f t="shared" si="18"/>
        <v>283.51</v>
      </c>
    </row>
    <row r="20" spans="1:19" customFormat="1" x14ac:dyDescent="0.25">
      <c r="A20" s="43"/>
      <c r="B20" s="5" t="s">
        <v>53</v>
      </c>
      <c r="C20" s="20">
        <v>80</v>
      </c>
      <c r="D20" s="20"/>
      <c r="E20" s="20"/>
      <c r="F20" s="20">
        <f>SUM(C20:E20)</f>
        <v>80</v>
      </c>
      <c r="G20" s="20"/>
      <c r="H20" s="20"/>
      <c r="I20" s="20"/>
      <c r="J20" s="24">
        <f t="shared" si="19"/>
        <v>0</v>
      </c>
      <c r="K20" s="20"/>
      <c r="L20" s="20"/>
      <c r="M20" s="20"/>
      <c r="N20" s="20">
        <f t="shared" si="20"/>
        <v>0</v>
      </c>
      <c r="O20" s="20"/>
      <c r="P20" s="20"/>
      <c r="Q20" s="20"/>
      <c r="R20" s="20">
        <f t="shared" si="17"/>
        <v>0</v>
      </c>
      <c r="S20" s="48">
        <f t="shared" si="18"/>
        <v>80</v>
      </c>
    </row>
    <row r="21" spans="1:19" customFormat="1" x14ac:dyDescent="0.25">
      <c r="A21" s="43"/>
      <c r="B21" s="5" t="s">
        <v>47</v>
      </c>
      <c r="C21" s="20"/>
      <c r="D21" s="20"/>
      <c r="E21" s="20"/>
      <c r="F21" s="20">
        <f t="shared" ref="F21:F22" si="22">SUM(C21:E21)</f>
        <v>0</v>
      </c>
      <c r="G21" s="20"/>
      <c r="H21" s="20"/>
      <c r="I21" s="20"/>
      <c r="J21" s="24">
        <f t="shared" si="19"/>
        <v>0</v>
      </c>
      <c r="K21" s="20"/>
      <c r="L21" s="20"/>
      <c r="M21" s="20"/>
      <c r="N21" s="20">
        <f t="shared" si="20"/>
        <v>0</v>
      </c>
      <c r="O21" s="20"/>
      <c r="P21" s="20"/>
      <c r="Q21" s="20"/>
      <c r="R21" s="20">
        <f t="shared" si="17"/>
        <v>0</v>
      </c>
      <c r="S21" s="48">
        <f t="shared" si="18"/>
        <v>0</v>
      </c>
    </row>
    <row r="22" spans="1:19" customFormat="1" x14ac:dyDescent="0.25">
      <c r="A22" s="43"/>
      <c r="B22" s="5" t="s">
        <v>55</v>
      </c>
      <c r="C22" s="20"/>
      <c r="D22" s="20"/>
      <c r="E22" s="20"/>
      <c r="F22" s="20">
        <f t="shared" si="22"/>
        <v>0</v>
      </c>
      <c r="G22" s="20"/>
      <c r="H22" s="20"/>
      <c r="I22" s="20"/>
      <c r="J22" s="24">
        <f t="shared" ref="J22" si="23">SUM(G22:I22)</f>
        <v>0</v>
      </c>
      <c r="K22" s="20"/>
      <c r="L22" s="20"/>
      <c r="M22" s="20"/>
      <c r="N22" s="20">
        <f t="shared" ref="N22" si="24">SUM(K22:M22)</f>
        <v>0</v>
      </c>
      <c r="O22" s="20"/>
      <c r="P22" s="20">
        <v>25</v>
      </c>
      <c r="Q22" s="20">
        <v>25</v>
      </c>
      <c r="R22" s="20">
        <f t="shared" si="17"/>
        <v>50</v>
      </c>
      <c r="S22" s="48">
        <f t="shared" ref="S22" si="25">F22+J22+N22+R22</f>
        <v>50</v>
      </c>
    </row>
    <row r="23" spans="1:19" s="28" customFormat="1" x14ac:dyDescent="0.25">
      <c r="A23" s="37" t="s">
        <v>46</v>
      </c>
      <c r="B23" s="26"/>
      <c r="C23" s="27">
        <f t="shared" ref="C23:S23" si="26">SUM(C15:C22)</f>
        <v>310.5</v>
      </c>
      <c r="D23" s="27">
        <f t="shared" si="26"/>
        <v>60.5</v>
      </c>
      <c r="E23" s="27">
        <f t="shared" si="26"/>
        <v>14</v>
      </c>
      <c r="F23" s="27">
        <f t="shared" si="26"/>
        <v>385</v>
      </c>
      <c r="G23" s="27">
        <f t="shared" si="26"/>
        <v>14</v>
      </c>
      <c r="H23" s="27">
        <f t="shared" si="26"/>
        <v>164.51</v>
      </c>
      <c r="I23" s="27">
        <f t="shared" si="26"/>
        <v>14</v>
      </c>
      <c r="J23" s="29">
        <f t="shared" si="26"/>
        <v>192.51</v>
      </c>
      <c r="K23" s="27">
        <f t="shared" si="26"/>
        <v>172.5</v>
      </c>
      <c r="L23" s="27">
        <f t="shared" si="26"/>
        <v>14</v>
      </c>
      <c r="M23" s="27">
        <f t="shared" si="26"/>
        <v>14</v>
      </c>
      <c r="N23" s="27">
        <f t="shared" si="26"/>
        <v>200.5</v>
      </c>
      <c r="O23" s="27">
        <f t="shared" si="26"/>
        <v>14</v>
      </c>
      <c r="P23" s="27">
        <f t="shared" si="26"/>
        <v>39</v>
      </c>
      <c r="Q23" s="27">
        <f t="shared" si="26"/>
        <v>46.15</v>
      </c>
      <c r="R23" s="27">
        <f t="shared" si="26"/>
        <v>99.15</v>
      </c>
      <c r="S23" s="49">
        <f t="shared" si="26"/>
        <v>877.16</v>
      </c>
    </row>
    <row r="24" spans="1:19" customFormat="1" ht="13.9" customHeight="1" x14ac:dyDescent="0.25">
      <c r="A24" s="43"/>
      <c r="B24" s="5"/>
      <c r="C24" s="20"/>
      <c r="D24" s="20"/>
      <c r="E24" s="20"/>
      <c r="F24" s="20" t="s">
        <v>10</v>
      </c>
      <c r="G24" s="20"/>
      <c r="H24" s="20"/>
      <c r="I24" s="20"/>
      <c r="J24" s="24" t="s">
        <v>19</v>
      </c>
      <c r="K24" s="20"/>
      <c r="L24" s="20"/>
      <c r="M24" s="20"/>
      <c r="N24" s="20" t="s">
        <v>18</v>
      </c>
      <c r="O24" s="20"/>
      <c r="P24" s="20"/>
      <c r="Q24" s="20"/>
      <c r="R24" s="20"/>
      <c r="S24" s="48"/>
    </row>
    <row r="25" spans="1:19" s="28" customFormat="1" x14ac:dyDescent="0.25">
      <c r="A25" s="37" t="s">
        <v>13</v>
      </c>
      <c r="B25" s="26"/>
      <c r="C25" s="27">
        <f t="shared" ref="C25:S25" si="27">C12-C23</f>
        <v>-120.09</v>
      </c>
      <c r="D25" s="27">
        <f t="shared" si="27"/>
        <v>30.569999999999993</v>
      </c>
      <c r="E25" s="27">
        <f t="shared" si="27"/>
        <v>32.08</v>
      </c>
      <c r="F25" s="27">
        <f t="shared" si="27"/>
        <v>-57.44</v>
      </c>
      <c r="G25" s="27">
        <f t="shared" si="27"/>
        <v>44.690000000000005</v>
      </c>
      <c r="H25" s="27">
        <f t="shared" si="27"/>
        <v>-132.06</v>
      </c>
      <c r="I25" s="27">
        <f t="shared" si="27"/>
        <v>137.06</v>
      </c>
      <c r="J25" s="29">
        <f t="shared" si="27"/>
        <v>49.690000000000026</v>
      </c>
      <c r="K25" s="27">
        <f t="shared" si="27"/>
        <v>-140.28</v>
      </c>
      <c r="L25" s="27">
        <f t="shared" si="27"/>
        <v>17.220000000000002</v>
      </c>
      <c r="M25" s="27">
        <f t="shared" si="27"/>
        <v>30.4</v>
      </c>
      <c r="N25" s="27">
        <f t="shared" si="27"/>
        <v>-92.66</v>
      </c>
      <c r="O25" s="27">
        <f t="shared" si="27"/>
        <v>79.760000000000005</v>
      </c>
      <c r="P25" s="27">
        <f t="shared" si="27"/>
        <v>1036.58</v>
      </c>
      <c r="Q25" s="27">
        <f t="shared" si="27"/>
        <v>-0.92999999999999972</v>
      </c>
      <c r="R25" s="27">
        <f t="shared" si="27"/>
        <v>1115.4100000000001</v>
      </c>
      <c r="S25" s="49">
        <f t="shared" si="27"/>
        <v>1015.0000000000001</v>
      </c>
    </row>
    <row r="26" spans="1:19" s="7" customFormat="1" x14ac:dyDescent="0.25">
      <c r="A26" s="4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4"/>
    </row>
    <row r="27" spans="1:19" s="7" customFormat="1" ht="16.5" thickBot="1" x14ac:dyDescent="0.3">
      <c r="A27" s="50"/>
      <c r="B27" s="51"/>
      <c r="C27" s="51"/>
      <c r="D27" s="51"/>
      <c r="E27" s="51"/>
      <c r="F27" s="51"/>
      <c r="G27" s="51"/>
      <c r="H27" s="51"/>
      <c r="I27" s="53"/>
      <c r="J27" s="51"/>
      <c r="K27" s="51"/>
      <c r="L27" s="51"/>
      <c r="M27" s="51"/>
      <c r="N27" s="51"/>
      <c r="O27" s="51"/>
      <c r="P27" s="51"/>
      <c r="Q27" s="51"/>
      <c r="R27" s="51"/>
      <c r="S27" s="52"/>
    </row>
    <row r="28" spans="1:19" s="7" customFormat="1" ht="25.15" customHeight="1" x14ac:dyDescent="0.25">
      <c r="B28" s="3" t="s">
        <v>36</v>
      </c>
      <c r="J28" s="7" t="s">
        <v>28</v>
      </c>
    </row>
    <row r="29" spans="1:19" s="12" customFormat="1" x14ac:dyDescent="0.25">
      <c r="B29" s="13"/>
      <c r="C29" s="14">
        <v>43525</v>
      </c>
      <c r="D29" s="14">
        <v>43556</v>
      </c>
      <c r="E29" s="14">
        <v>43586</v>
      </c>
      <c r="F29" s="15"/>
      <c r="G29" s="14">
        <v>43617</v>
      </c>
      <c r="H29" s="14">
        <v>43647</v>
      </c>
      <c r="I29" s="14">
        <v>43678</v>
      </c>
      <c r="J29" s="15"/>
      <c r="K29" s="14">
        <v>43709</v>
      </c>
      <c r="L29" s="14">
        <v>43739</v>
      </c>
      <c r="M29" s="14">
        <v>43770</v>
      </c>
      <c r="N29" s="15"/>
      <c r="O29" s="14">
        <v>43800</v>
      </c>
      <c r="P29" s="14">
        <v>43831</v>
      </c>
      <c r="Q29" s="14">
        <v>43862</v>
      </c>
    </row>
    <row r="30" spans="1:19" s="7" customFormat="1" x14ac:dyDescent="0.25">
      <c r="B30" s="11" t="s">
        <v>21</v>
      </c>
      <c r="C30" s="17">
        <f>29599.47</f>
        <v>29599.47</v>
      </c>
      <c r="D30" s="17">
        <f>C33</f>
        <v>29564.79</v>
      </c>
      <c r="E30" s="17">
        <f>D33</f>
        <v>29445.360000000001</v>
      </c>
      <c r="F30" s="17"/>
      <c r="G30" s="17">
        <f>E33</f>
        <v>29449.440000000002</v>
      </c>
      <c r="H30" s="17">
        <f>G33</f>
        <v>29508.13</v>
      </c>
      <c r="I30" s="17">
        <f>H33</f>
        <v>29498.58</v>
      </c>
      <c r="J30" s="17"/>
      <c r="K30" s="17">
        <f>I33</f>
        <v>29649.640000000003</v>
      </c>
      <c r="L30" s="17">
        <f>K33</f>
        <v>29505.860000000004</v>
      </c>
      <c r="M30" s="17">
        <f>L33</f>
        <v>29387.070000000007</v>
      </c>
      <c r="N30" s="17"/>
      <c r="O30" s="17">
        <f>M33</f>
        <v>29389.470000000008</v>
      </c>
      <c r="P30" s="17">
        <f>O33</f>
        <v>29483.230000000007</v>
      </c>
      <c r="Q30" s="17">
        <f>P33</f>
        <v>30533.780000000006</v>
      </c>
      <c r="R30" s="8"/>
      <c r="S30" s="8"/>
    </row>
    <row r="31" spans="1:19" s="1" customFormat="1" x14ac:dyDescent="0.25">
      <c r="B31" s="11" t="s">
        <v>22</v>
      </c>
      <c r="C31" s="16">
        <v>190.41</v>
      </c>
      <c r="D31" s="17">
        <f>408.88+32.19</f>
        <v>441.07</v>
      </c>
      <c r="E31" s="17">
        <f>13.16+32.92</f>
        <v>46.08</v>
      </c>
      <c r="F31" s="16"/>
      <c r="G31" s="17">
        <f>26.25+32.44</f>
        <v>58.69</v>
      </c>
      <c r="H31" s="18">
        <v>32.450000000000003</v>
      </c>
      <c r="I31" s="18">
        <f>143.61+7.45</f>
        <v>151.06</v>
      </c>
      <c r="J31" s="16"/>
      <c r="K31" s="18">
        <v>32.22</v>
      </c>
      <c r="L31" s="18">
        <v>31.22</v>
      </c>
      <c r="M31" s="18">
        <f>513.43+30.97</f>
        <v>544.4</v>
      </c>
      <c r="N31" s="19"/>
      <c r="O31" s="18">
        <f>31.13+62.63</f>
        <v>93.76</v>
      </c>
      <c r="P31" s="18">
        <v>1075.55</v>
      </c>
      <c r="Q31" s="18">
        <f>24.91+20.31</f>
        <v>45.22</v>
      </c>
      <c r="R31" s="10"/>
      <c r="S31" s="9"/>
    </row>
    <row r="32" spans="1:19" s="7" customFormat="1" x14ac:dyDescent="0.25">
      <c r="B32" s="11" t="s">
        <v>23</v>
      </c>
      <c r="C32" s="17">
        <v>225.09</v>
      </c>
      <c r="D32" s="17">
        <f>560.5</f>
        <v>560.5</v>
      </c>
      <c r="E32" s="17">
        <v>42</v>
      </c>
      <c r="F32" s="17"/>
      <c r="G32" s="17">
        <f>0</f>
        <v>0</v>
      </c>
      <c r="H32" s="17">
        <v>42</v>
      </c>
      <c r="I32" s="17">
        <v>0</v>
      </c>
      <c r="J32" s="17"/>
      <c r="K32" s="17">
        <v>176</v>
      </c>
      <c r="L32" s="17">
        <v>150.01</v>
      </c>
      <c r="M32" s="17">
        <f>500+42</f>
        <v>542</v>
      </c>
      <c r="N32" s="17"/>
      <c r="O32" s="17">
        <v>0</v>
      </c>
      <c r="P32" s="17">
        <v>25</v>
      </c>
      <c r="Q32" s="17">
        <f>42+25</f>
        <v>67</v>
      </c>
      <c r="R32" s="8"/>
      <c r="S32" s="8"/>
    </row>
    <row r="33" spans="1:19" s="7" customFormat="1" x14ac:dyDescent="0.25">
      <c r="B33" s="11" t="s">
        <v>24</v>
      </c>
      <c r="C33" s="17">
        <f>C30+C31-C32</f>
        <v>29564.79</v>
      </c>
      <c r="D33" s="17">
        <f>D30+D31-D32</f>
        <v>29445.360000000001</v>
      </c>
      <c r="E33" s="17">
        <f>E30+E31-E32</f>
        <v>29449.440000000002</v>
      </c>
      <c r="F33" s="17" t="s">
        <v>33</v>
      </c>
      <c r="G33" s="17">
        <f>G30+G31-G32</f>
        <v>29508.13</v>
      </c>
      <c r="H33" s="17">
        <f>H30+H31-H32</f>
        <v>29498.58</v>
      </c>
      <c r="I33" s="17">
        <f>I30+I31-I32</f>
        <v>29649.640000000003</v>
      </c>
      <c r="J33" s="17" t="s">
        <v>34</v>
      </c>
      <c r="K33" s="17">
        <f>K30+K31-K32</f>
        <v>29505.860000000004</v>
      </c>
      <c r="L33" s="17">
        <f>L30+L31-L32</f>
        <v>29387.070000000007</v>
      </c>
      <c r="M33" s="17">
        <f>M30+M31-M32</f>
        <v>29389.470000000008</v>
      </c>
      <c r="N33" s="17" t="s">
        <v>34</v>
      </c>
      <c r="O33" s="17">
        <f>O30+O31-O32</f>
        <v>29483.230000000007</v>
      </c>
      <c r="P33" s="17">
        <f>P30+P31-P32</f>
        <v>30533.780000000006</v>
      </c>
      <c r="Q33" s="17">
        <f>Q30+Q31-Q32</f>
        <v>30512.000000000007</v>
      </c>
      <c r="R33" s="8" t="s">
        <v>25</v>
      </c>
      <c r="S33" s="8"/>
    </row>
    <row r="34" spans="1:19" s="31" customFormat="1" x14ac:dyDescent="0.25">
      <c r="B34" s="32"/>
    </row>
    <row r="35" spans="1:19" s="7" customFormat="1" x14ac:dyDescent="0.25">
      <c r="A35" s="7" t="s">
        <v>27</v>
      </c>
      <c r="D35" s="33"/>
      <c r="G35" s="33"/>
      <c r="Q35" s="33"/>
    </row>
    <row r="36" spans="1:19" s="7" customFormat="1" x14ac:dyDescent="0.25">
      <c r="A36" s="3" t="s">
        <v>19</v>
      </c>
      <c r="Q36" s="33"/>
    </row>
    <row r="37" spans="1:19" s="7" customFormat="1" x14ac:dyDescent="0.25">
      <c r="A37" s="3" t="s">
        <v>31</v>
      </c>
      <c r="G37" s="7" t="s">
        <v>26</v>
      </c>
      <c r="H37" s="7" t="s">
        <v>26</v>
      </c>
      <c r="I37" s="7" t="s">
        <v>26</v>
      </c>
      <c r="J37" s="7" t="s">
        <v>25</v>
      </c>
    </row>
    <row r="38" spans="1:19" s="7" customFormat="1" x14ac:dyDescent="0.25"/>
    <row r="39" spans="1:19" s="7" customFormat="1" x14ac:dyDescent="0.25">
      <c r="B39" s="7" t="s">
        <v>29</v>
      </c>
    </row>
    <row r="40" spans="1:19" s="7" customFormat="1" x14ac:dyDescent="0.25">
      <c r="A40" s="7" t="s">
        <v>32</v>
      </c>
      <c r="B40"/>
    </row>
    <row r="41" spans="1:19" s="7" customFormat="1" x14ac:dyDescent="0.25">
      <c r="A41" s="2"/>
      <c r="B41" s="7" t="s">
        <v>30</v>
      </c>
    </row>
    <row r="42" spans="1:19" s="7" customFormat="1" x14ac:dyDescent="0.25">
      <c r="A42" s="4"/>
    </row>
    <row r="43" spans="1:19" s="2" customFormat="1" x14ac:dyDescent="0.25">
      <c r="A43" s="4"/>
    </row>
  </sheetData>
  <phoneticPr fontId="4" type="noConversion"/>
  <printOptions horizontalCentered="1"/>
  <pageMargins left="0.5" right="0.5" top="1" bottom="1" header="0.5" footer="0.5"/>
  <pageSetup scale="51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</vt:lpstr>
      <vt:lpstr>'annual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Koehler</dc:creator>
  <cp:lastModifiedBy>Daryl Ball</cp:lastModifiedBy>
  <cp:lastPrinted>2020-11-10T19:37:39Z</cp:lastPrinted>
  <dcterms:created xsi:type="dcterms:W3CDTF">2011-09-30T17:32:50Z</dcterms:created>
  <dcterms:modified xsi:type="dcterms:W3CDTF">2021-04-27T15:38:56Z</dcterms:modified>
</cp:coreProperties>
</file>